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E78" i="1" l="1"/>
  <c r="E64" i="1"/>
  <c r="E59" i="1"/>
  <c r="H44" i="1"/>
  <c r="H34" i="1"/>
  <c r="H49" i="1"/>
  <c r="H48" i="1"/>
  <c r="H24" i="1"/>
  <c r="H21" i="1" l="1"/>
  <c r="H27" i="1" l="1"/>
  <c r="H16" i="1"/>
  <c r="H31" i="1" l="1"/>
  <c r="H20" i="1" l="1"/>
  <c r="H19" i="1" l="1"/>
  <c r="H28" i="1" l="1"/>
  <c r="H23" i="1" l="1"/>
  <c r="H30" i="1" l="1"/>
  <c r="H32" i="1" l="1"/>
  <c r="H42" i="1"/>
  <c r="H25" i="1" l="1"/>
  <c r="H14" i="1" l="1"/>
  <c r="H50" i="1" s="1"/>
  <c r="H13" i="1" l="1"/>
</calcChain>
</file>

<file path=xl/sharedStrings.xml><?xml version="1.0" encoding="utf-8"?>
<sst xmlns="http://schemas.openxmlformats.org/spreadsheetml/2006/main" count="139" uniqueCount="86">
  <si>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</si>
  <si>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</si>
  <si>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</si>
  <si>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</si>
  <si>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</si>
  <si>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</si>
  <si>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</si>
  <si>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</si>
  <si>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</si>
  <si>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</si>
  <si>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</si>
  <si>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</si>
  <si>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</si>
  <si>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</si>
  <si>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</si>
  <si>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</si>
  <si>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</si>
  <si>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</si>
  <si>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</si>
  <si>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</si>
  <si>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</si>
  <si>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</si>
  <si>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</si>
  <si>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</si>
  <si>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</si>
  <si>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Dana:05.09.2019.</t>
  </si>
  <si>
    <t>Primljena i neutrošena participacija od 05.09.2019.</t>
  </si>
  <si>
    <t>Dana 05.09.2019.godine Dom zdravlja Požarevac ije izvršio plaćanje prema dobavljačima:</t>
  </si>
  <si>
    <t>426721</t>
  </si>
  <si>
    <t>Euromedicina</t>
  </si>
  <si>
    <t>Laboratorijski materijal</t>
  </si>
  <si>
    <t>19001731-2257</t>
  </si>
  <si>
    <t>19001754-2257</t>
  </si>
  <si>
    <t>Eurodijagnostika</t>
  </si>
  <si>
    <t>19062277-0716</t>
  </si>
  <si>
    <t>19062371-0716</t>
  </si>
  <si>
    <t>426711</t>
  </si>
  <si>
    <t>Lavija</t>
  </si>
  <si>
    <t>Sanitetski materijal</t>
  </si>
  <si>
    <t>1263/2019</t>
  </si>
  <si>
    <t>UKUPNO SANITETSKI MATERIJAL</t>
  </si>
  <si>
    <t>426411</t>
  </si>
  <si>
    <t>NIS ad</t>
  </si>
  <si>
    <t xml:space="preserve">Benzin </t>
  </si>
  <si>
    <t>9003223522</t>
  </si>
  <si>
    <t>421225</t>
  </si>
  <si>
    <t>Toplifikacija</t>
  </si>
  <si>
    <t>Centralno grejanje</t>
  </si>
  <si>
    <t>2913-32-1374-0719</t>
  </si>
  <si>
    <t>JP Elektroprivreda-TE KO</t>
  </si>
  <si>
    <t>501-19681/2019</t>
  </si>
  <si>
    <t>501-23335/2019</t>
  </si>
  <si>
    <t>UKUPNO ENERGENTI</t>
  </si>
  <si>
    <t>425291</t>
  </si>
  <si>
    <t>AMD Pobeda</t>
  </si>
  <si>
    <t>Tekuće popravke i održavanje</t>
  </si>
  <si>
    <t>94/2019</t>
  </si>
  <si>
    <t>425211</t>
  </si>
  <si>
    <t>Auto-Mirkos</t>
  </si>
  <si>
    <t>Mehaničke popravke</t>
  </si>
  <si>
    <t>19-40-2502</t>
  </si>
  <si>
    <t>423212</t>
  </si>
  <si>
    <t>Elping s.a.</t>
  </si>
  <si>
    <t>Usluge održavanja softvera</t>
  </si>
  <si>
    <t>232/19</t>
  </si>
  <si>
    <t>249/19</t>
  </si>
  <si>
    <t>426111</t>
  </si>
  <si>
    <t>Print Sr</t>
  </si>
  <si>
    <t>Kancelarijski materijal</t>
  </si>
  <si>
    <t>3767/19</t>
  </si>
  <si>
    <t>3761/19</t>
  </si>
  <si>
    <t>3760/19</t>
  </si>
  <si>
    <t>3762/19</t>
  </si>
  <si>
    <t>3776/19</t>
  </si>
  <si>
    <t>3777/19</t>
  </si>
  <si>
    <t>TNT Team</t>
  </si>
  <si>
    <t>00098</t>
  </si>
  <si>
    <t>425112</t>
  </si>
  <si>
    <t>Šrafko</t>
  </si>
  <si>
    <t>Stolarski radovi</t>
  </si>
  <si>
    <t>FR465569</t>
  </si>
  <si>
    <t>424351</t>
  </si>
  <si>
    <t>Inst.Dr.Karajović</t>
  </si>
  <si>
    <t>Ostale medicinske usluge</t>
  </si>
  <si>
    <t>19-2915-12</t>
  </si>
  <si>
    <t>UKUPNO MATERIJALNI TROŠKOVI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</si>
</sst>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49" fontId="6" fillId="0" borderId="1" xfId="1" applyNumberFormat="1" applyBorder="1"/>
    <xf numFmtId="0" fontId="6" fillId="0" borderId="1" xfId="1" applyBorder="1"/>
    <xf numFmtId="4" fontId="6" fillId="0" borderId="1" xfId="1" applyNumberFormat="1" applyBorder="1" applyAlignment="1">
      <alignment horizontal="left"/>
    </xf>
    <xf numFmtId="4" fontId="6" fillId="0" borderId="1" xfId="1" applyNumberFormat="1" applyBorder="1"/>
    <xf numFmtId="4" fontId="7" fillId="0" borderId="1" xfId="1" applyNumberFormat="1" applyFont="1" applyBorder="1"/>
    <xf numFmtId="4" fontId="7" fillId="0" borderId="2" xfId="1" applyNumberFormat="1" applyFont="1" applyBorder="1" applyAlignment="1">
      <alignment horizontal="center"/>
    </xf>
    <xf numFmtId="4" fontId="7" fillId="0" borderId="4" xfId="1" applyNumberFormat="1" applyFont="1" applyBorder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78"/>
  <sheetViews>
    <sheetView tabSelected="1" topLeftCell="B4" zoomScaleNormal="100" workbookViewId="0">
      <selection activeCell="C78" sqref="C78:D78"/>
    </sheetView>
  </sheetViews>
  <sheetFormatPr defaultRowHeight="15" x14ac:dyDescent="0.25"/>
  <cols>
    <col min="1" max="1" width="6.7109375" customWidth="1"/>
    <col min="2" max="2" width="24.28515625" customWidth="1"/>
    <col min="3" max="3" width="42" customWidth="1"/>
    <col min="4" max="4" width="26.5703125" customWidth="1"/>
    <col min="5" max="5" width="21.85546875" customWidth="1"/>
    <col min="6" max="6" width="18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2" t="s">
        <v>0</v>
      </c>
      <c r="D2" s="32"/>
      <c r="E2" s="32"/>
      <c r="F2" s="32"/>
      <c r="G2" s="32"/>
    </row>
    <row r="4" spans="2:15" x14ac:dyDescent="0.25">
      <c r="B4" s="33" t="s">
        <v>1</v>
      </c>
      <c r="C4" s="33"/>
      <c r="D4" s="33"/>
    </row>
    <row r="5" spans="2:15" x14ac:dyDescent="0.25">
      <c r="B5" s="33" t="s">
        <v>7</v>
      </c>
      <c r="C5" s="33"/>
      <c r="D5" s="33"/>
    </row>
    <row r="6" spans="2:15" x14ac:dyDescent="0.25">
      <c r="B6" s="33" t="s">
        <v>8</v>
      </c>
      <c r="C6" s="33"/>
      <c r="D6" s="33"/>
    </row>
    <row r="7" spans="2:15" x14ac:dyDescent="0.25">
      <c r="I7" s="11"/>
      <c r="J7" s="11"/>
    </row>
    <row r="8" spans="2:15" x14ac:dyDescent="0.25">
      <c r="C8" s="34" t="s">
        <v>25</v>
      </c>
      <c r="D8" s="34"/>
      <c r="E8" s="34"/>
      <c r="F8" s="34"/>
      <c r="G8" s="34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35" t="s">
        <v>22</v>
      </c>
      <c r="C11" s="36"/>
      <c r="D11" s="36"/>
      <c r="E11" s="36"/>
      <c r="F11" s="37"/>
      <c r="G11" s="2" t="s">
        <v>5</v>
      </c>
      <c r="H11" s="2" t="s">
        <v>6</v>
      </c>
      <c r="I11" s="11"/>
      <c r="J11" s="11"/>
      <c r="K11" s="31"/>
      <c r="L11" s="31"/>
      <c r="M11" s="31"/>
      <c r="N11" s="31"/>
      <c r="O11" s="31"/>
    </row>
    <row r="12" spans="2:15" x14ac:dyDescent="0.25">
      <c r="B12" s="23" t="s">
        <v>20</v>
      </c>
      <c r="C12" s="23"/>
      <c r="D12" s="23"/>
      <c r="E12" s="23"/>
      <c r="F12" s="23"/>
      <c r="G12" s="14">
        <v>43713</v>
      </c>
      <c r="H12" s="7">
        <v>6723492.8899999997</v>
      </c>
      <c r="I12" s="11"/>
      <c r="J12" s="11"/>
      <c r="K12" s="9"/>
      <c r="L12" s="9"/>
      <c r="M12" s="9"/>
      <c r="N12" s="9"/>
      <c r="O12" s="9"/>
    </row>
    <row r="13" spans="2:15" x14ac:dyDescent="0.25">
      <c r="B13" s="24" t="s">
        <v>9</v>
      </c>
      <c r="C13" s="24"/>
      <c r="D13" s="24"/>
      <c r="E13" s="24"/>
      <c r="F13" s="24"/>
      <c r="G13" s="14">
        <v>43713</v>
      </c>
      <c r="H13" s="3">
        <f>H14+H25-H32-H42</f>
        <v>9692210.2200000007</v>
      </c>
      <c r="I13" s="11"/>
      <c r="J13" s="11"/>
      <c r="K13" s="9"/>
      <c r="L13" s="9"/>
      <c r="M13" s="9"/>
      <c r="N13" s="9"/>
      <c r="O13" s="9"/>
    </row>
    <row r="14" spans="2:15" x14ac:dyDescent="0.25">
      <c r="B14" s="25" t="s">
        <v>23</v>
      </c>
      <c r="C14" s="25"/>
      <c r="D14" s="25"/>
      <c r="E14" s="25"/>
      <c r="F14" s="25"/>
      <c r="G14" s="16">
        <v>43713</v>
      </c>
      <c r="H14" s="4">
        <f>H15+H16+H17+H18+H19+H20+H21+H22+H23+H24</f>
        <v>10059890.84</v>
      </c>
      <c r="I14" s="11"/>
      <c r="J14" s="11"/>
      <c r="K14" s="9"/>
      <c r="L14" s="9"/>
      <c r="M14" s="9"/>
      <c r="N14" s="9"/>
      <c r="O14" s="9"/>
    </row>
    <row r="15" spans="2:15" x14ac:dyDescent="0.25">
      <c r="B15" s="28" t="s">
        <v>10</v>
      </c>
      <c r="C15" s="29"/>
      <c r="D15" s="29"/>
      <c r="E15" s="29"/>
      <c r="F15" s="30"/>
      <c r="G15" s="12"/>
      <c r="H15" s="15">
        <v>0</v>
      </c>
      <c r="I15" s="11"/>
      <c r="J15" s="11"/>
      <c r="K15" s="8"/>
    </row>
    <row r="16" spans="2:15" x14ac:dyDescent="0.25">
      <c r="B16" s="28" t="s">
        <v>11</v>
      </c>
      <c r="C16" s="29"/>
      <c r="D16" s="29"/>
      <c r="E16" s="29"/>
      <c r="F16" s="30"/>
      <c r="G16" s="12"/>
      <c r="H16" s="10">
        <f>898833.33+898833.33-677875.07-145-3500+898833.33-717923.34-4765.11+898833.33-745169.42-6750+3536+898833.33-712025.41-7065.11+898833.33-622436.72-0.5+898833.33-640224.36+898833.33+0.5-648718.65+898833.33</f>
        <v>3306437.78</v>
      </c>
      <c r="I16" s="11"/>
      <c r="J16" s="11"/>
      <c r="K16" s="8"/>
      <c r="L16" s="8"/>
    </row>
    <row r="17" spans="2:13" x14ac:dyDescent="0.25">
      <c r="B17" s="28" t="s">
        <v>12</v>
      </c>
      <c r="C17" s="29"/>
      <c r="D17" s="29"/>
      <c r="E17" s="29"/>
      <c r="F17" s="30"/>
      <c r="G17" s="12"/>
      <c r="H17" s="10">
        <v>0</v>
      </c>
      <c r="I17" s="11"/>
      <c r="J17" s="11"/>
    </row>
    <row r="18" spans="2:13" x14ac:dyDescent="0.25">
      <c r="B18" s="28" t="s">
        <v>19</v>
      </c>
      <c r="C18" s="29"/>
      <c r="D18" s="29"/>
      <c r="E18" s="29"/>
      <c r="F18" s="30"/>
      <c r="G18" s="12"/>
      <c r="H18" s="10">
        <v>0</v>
      </c>
      <c r="I18" s="11"/>
      <c r="J18" s="11"/>
    </row>
    <row r="19" spans="2:13" x14ac:dyDescent="0.25">
      <c r="B19" s="23" t="s">
        <v>2</v>
      </c>
      <c r="C19" s="23"/>
      <c r="D19" s="23"/>
      <c r="E19" s="23"/>
      <c r="F19" s="23"/>
      <c r="G19" s="12"/>
      <c r="H19" s="10">
        <f>480802.02+1186875+1186875-1014200.1-1280397.15+1186875-44609.88-223130.9-471162.62+1186875+1559.88-300499.2-213136.6+2373750-128640-297341.92-390480.6</f>
        <v>3240012.93</v>
      </c>
      <c r="I19" s="11"/>
      <c r="J19" s="11"/>
    </row>
    <row r="20" spans="2:13" x14ac:dyDescent="0.25">
      <c r="B20" s="28" t="s">
        <v>3</v>
      </c>
      <c r="C20" s="29"/>
      <c r="D20" s="29"/>
      <c r="E20" s="29"/>
      <c r="F20" s="30"/>
      <c r="G20" s="12"/>
      <c r="H20" s="10">
        <f>955500</f>
        <v>955500</v>
      </c>
      <c r="I20" s="11"/>
      <c r="J20" s="11"/>
    </row>
    <row r="21" spans="2:13" x14ac:dyDescent="0.25">
      <c r="B21" s="28" t="s">
        <v>13</v>
      </c>
      <c r="C21" s="29"/>
      <c r="D21" s="29"/>
      <c r="E21" s="29"/>
      <c r="F21" s="30"/>
      <c r="G21" s="12"/>
      <c r="H21" s="10">
        <f>1063250-335352.95-3523-424107.4+15664.05-17952.04-2348-22092.27+1063250-441058.69-1174-4697.5-1174+50.5-3522-20914.68-815962.74+1063250-177042.65-7054.5-7045-1559.88+2126500-14236-25039.37-9393-2348+14510.85-819382.54-1174-481950.79-9085.6-2348+1063250-751359.04-1174-7018.43-2580.95-1174-130-961044.27+39530-27501.81-41878-648406.41-1174+1063250-450-20734.3-19860-3522-4696.65</f>
        <v>1368262.9399999997</v>
      </c>
      <c r="I21" s="11"/>
      <c r="J21" s="11"/>
      <c r="K21" s="11"/>
      <c r="L21" s="8"/>
    </row>
    <row r="22" spans="2:13" x14ac:dyDescent="0.25">
      <c r="B22" s="28" t="s">
        <v>14</v>
      </c>
      <c r="C22" s="29"/>
      <c r="D22" s="29"/>
      <c r="E22" s="29"/>
      <c r="F22" s="30"/>
      <c r="G22" s="12"/>
      <c r="H22" s="10">
        <v>0</v>
      </c>
      <c r="I22" s="11"/>
      <c r="J22" s="11"/>
      <c r="K22" s="8"/>
    </row>
    <row r="23" spans="2:13" x14ac:dyDescent="0.25">
      <c r="B23" s="28" t="s">
        <v>15</v>
      </c>
      <c r="C23" s="29"/>
      <c r="D23" s="29"/>
      <c r="E23" s="29"/>
      <c r="F23" s="30"/>
      <c r="G23" s="12"/>
      <c r="H23" s="10">
        <f>979251.58-979251.58+1173362.61-1173362.61</f>
        <v>0</v>
      </c>
      <c r="I23" s="11"/>
      <c r="J23" s="11"/>
      <c r="K23" s="8"/>
      <c r="L23" s="8"/>
    </row>
    <row r="24" spans="2:13" x14ac:dyDescent="0.25">
      <c r="B24" s="23" t="s">
        <v>26</v>
      </c>
      <c r="C24" s="23"/>
      <c r="D24" s="23"/>
      <c r="E24" s="23"/>
      <c r="F24" s="23"/>
      <c r="G24" s="13"/>
      <c r="H24" s="10">
        <f>325035.17+7350-32347.98+5350+9550+9450+6250+8250+12750+5650+12550+7200+5350+12400+11950+9250+12000+11100+11050+2050+9650+6650+13300+12800+5750+10700+3050+16000+4850+11600+8500+8850+33500+16650+14200+12700+4150+7650+6450+7550+9950+1100+15250+6500+6500+9400+10050+9800+7650+1250+6600+13500+6400+7650+7800+4800+7670+7000+10600+6000+7100+4300+8050+4850+4450+4250+9050+7850+6650+1900+9200+3850+5950+7350+11250+4200+14700+4650+10200+6000+9720+9050+5600+5750+5700+4300+3350+8350+5800+6050+4600+5550+4850+6050+11700+7300+8300+13650+9000+4300+7100+4500+4950+12450+5550+9350+9950+10250+8900+8750+8800+2150</f>
        <v>1189677.19</v>
      </c>
      <c r="I24" s="11"/>
      <c r="J24" s="11"/>
      <c r="K24" s="8"/>
      <c r="L24" s="8"/>
    </row>
    <row r="25" spans="2:13" x14ac:dyDescent="0.25">
      <c r="B25" s="25" t="s">
        <v>24</v>
      </c>
      <c r="C25" s="25"/>
      <c r="D25" s="25"/>
      <c r="E25" s="25"/>
      <c r="F25" s="25"/>
      <c r="G25" s="16">
        <v>43713</v>
      </c>
      <c r="H25" s="4">
        <f>H26+H27+H28+H29+H30+H31</f>
        <v>1766937.62</v>
      </c>
      <c r="I25" s="11"/>
      <c r="J25" s="11"/>
      <c r="K25" s="8"/>
    </row>
    <row r="26" spans="2:13" x14ac:dyDescent="0.25">
      <c r="B26" s="28" t="s">
        <v>10</v>
      </c>
      <c r="C26" s="29"/>
      <c r="D26" s="29"/>
      <c r="E26" s="29"/>
      <c r="F26" s="30"/>
      <c r="G26" s="2"/>
      <c r="H26" s="15">
        <v>0</v>
      </c>
      <c r="I26" s="11"/>
      <c r="J26" s="11"/>
    </row>
    <row r="27" spans="2:13" x14ac:dyDescent="0.25">
      <c r="B27" s="28" t="s">
        <v>11</v>
      </c>
      <c r="C27" s="29"/>
      <c r="D27" s="29"/>
      <c r="E27" s="29"/>
      <c r="F27" s="30"/>
      <c r="G27" s="2"/>
      <c r="H27" s="10">
        <f>113000+113000-113349.78+113000-117830.83+113000-124074.89+113000-117341.72+113000-96653.49+0.5+113000-76088.11+113000-99241.44+113000</f>
        <v>272420.24</v>
      </c>
      <c r="I27" s="11"/>
      <c r="J27" s="11"/>
    </row>
    <row r="28" spans="2:13" x14ac:dyDescent="0.25">
      <c r="B28" s="28" t="s">
        <v>13</v>
      </c>
      <c r="C28" s="29"/>
      <c r="D28" s="29"/>
      <c r="E28" s="29"/>
      <c r="F28" s="30"/>
      <c r="G28" s="2"/>
      <c r="H28" s="10">
        <f>12665.19+179666.67+179666.66+179666.67-130110.8-160000+179666.66-42081.6-130110.8-7474.26+179666.67-73480+359333.33+179666.67-17052+179666.66</f>
        <v>1069355.7200000002</v>
      </c>
      <c r="I28" s="11"/>
      <c r="J28" s="11"/>
      <c r="K28" s="8"/>
      <c r="L28" s="8"/>
      <c r="M28" s="8"/>
    </row>
    <row r="29" spans="2:13" x14ac:dyDescent="0.25">
      <c r="B29" s="28" t="s">
        <v>14</v>
      </c>
      <c r="C29" s="29"/>
      <c r="D29" s="29"/>
      <c r="E29" s="29"/>
      <c r="F29" s="30"/>
      <c r="G29" s="2"/>
      <c r="H29" s="10">
        <v>222027</v>
      </c>
      <c r="I29" s="11"/>
      <c r="J29" s="11"/>
    </row>
    <row r="30" spans="2:13" x14ac:dyDescent="0.25">
      <c r="B30" s="28" t="s">
        <v>15</v>
      </c>
      <c r="C30" s="29"/>
      <c r="D30" s="29"/>
      <c r="E30" s="29"/>
      <c r="F30" s="30"/>
      <c r="G30" s="2"/>
      <c r="H30" s="10">
        <f>116901.44-116901.44+37517.74-37517.74</f>
        <v>0</v>
      </c>
      <c r="I30" s="11"/>
      <c r="J30" s="11"/>
    </row>
    <row r="31" spans="2:13" x14ac:dyDescent="0.25">
      <c r="B31" s="28" t="s">
        <v>26</v>
      </c>
      <c r="C31" s="29"/>
      <c r="D31" s="29"/>
      <c r="E31" s="29"/>
      <c r="F31" s="30"/>
      <c r="G31" s="2"/>
      <c r="H31" s="10">
        <f>29388+4553-11897.34-20000+50705-9551+5588+7347+33941+11900+10141+64053+21317+5650</f>
        <v>203134.66</v>
      </c>
      <c r="I31" s="11"/>
      <c r="J31" s="11"/>
    </row>
    <row r="32" spans="2:13" x14ac:dyDescent="0.25">
      <c r="B32" s="26" t="s">
        <v>16</v>
      </c>
      <c r="C32" s="26"/>
      <c r="D32" s="26"/>
      <c r="E32" s="26"/>
      <c r="F32" s="26"/>
      <c r="G32" s="17">
        <v>43713</v>
      </c>
      <c r="H32" s="5">
        <f>SUM(H33:H41)</f>
        <v>2064240.68</v>
      </c>
      <c r="I32" s="11"/>
      <c r="J32" s="11"/>
    </row>
    <row r="33" spans="2:12" x14ac:dyDescent="0.25">
      <c r="B33" s="28" t="s">
        <v>10</v>
      </c>
      <c r="C33" s="29"/>
      <c r="D33" s="29"/>
      <c r="E33" s="29"/>
      <c r="F33" s="30"/>
      <c r="G33" s="13"/>
      <c r="H33" s="15">
        <v>0</v>
      </c>
      <c r="I33" s="11"/>
      <c r="J33" s="11"/>
    </row>
    <row r="34" spans="2:12" x14ac:dyDescent="0.25">
      <c r="B34" s="28" t="s">
        <v>11</v>
      </c>
      <c r="C34" s="29"/>
      <c r="D34" s="29"/>
      <c r="E34" s="29"/>
      <c r="F34" s="30"/>
      <c r="G34" s="13"/>
      <c r="H34" s="10">
        <f>548267.14</f>
        <v>548267.14</v>
      </c>
      <c r="I34" s="11"/>
      <c r="J34" s="11"/>
    </row>
    <row r="35" spans="2:12" x14ac:dyDescent="0.25">
      <c r="B35" s="28" t="s">
        <v>12</v>
      </c>
      <c r="C35" s="29"/>
      <c r="D35" s="29"/>
      <c r="E35" s="29"/>
      <c r="F35" s="30"/>
      <c r="G35" s="13"/>
      <c r="H35" s="10">
        <v>0</v>
      </c>
      <c r="I35" s="11"/>
      <c r="J35" s="11"/>
    </row>
    <row r="36" spans="2:12" x14ac:dyDescent="0.25">
      <c r="B36" s="28" t="s">
        <v>19</v>
      </c>
      <c r="C36" s="29"/>
      <c r="D36" s="29"/>
      <c r="E36" s="29"/>
      <c r="F36" s="30"/>
      <c r="G36" s="13"/>
      <c r="H36" s="10">
        <v>0</v>
      </c>
      <c r="I36" s="11"/>
      <c r="J36" s="11"/>
    </row>
    <row r="37" spans="2:12" x14ac:dyDescent="0.25">
      <c r="B37" s="23" t="s">
        <v>2</v>
      </c>
      <c r="C37" s="23"/>
      <c r="D37" s="23"/>
      <c r="E37" s="23"/>
      <c r="F37" s="23"/>
      <c r="G37" s="13"/>
      <c r="H37" s="10">
        <v>357319.8</v>
      </c>
      <c r="I37" s="11"/>
      <c r="J37" s="11"/>
    </row>
    <row r="38" spans="2:12" x14ac:dyDescent="0.25">
      <c r="B38" s="28" t="s">
        <v>3</v>
      </c>
      <c r="C38" s="29"/>
      <c r="D38" s="29"/>
      <c r="E38" s="29"/>
      <c r="F38" s="30"/>
      <c r="G38" s="13"/>
      <c r="H38" s="10">
        <v>955500</v>
      </c>
      <c r="I38" s="11"/>
      <c r="J38" s="11"/>
    </row>
    <row r="39" spans="2:12" x14ac:dyDescent="0.25">
      <c r="B39" s="28" t="s">
        <v>13</v>
      </c>
      <c r="C39" s="29"/>
      <c r="D39" s="29"/>
      <c r="E39" s="29"/>
      <c r="F39" s="30"/>
      <c r="G39" s="13"/>
      <c r="H39" s="10">
        <v>203153.74</v>
      </c>
      <c r="I39" s="11"/>
      <c r="J39" s="11"/>
    </row>
    <row r="40" spans="2:12" x14ac:dyDescent="0.25">
      <c r="B40" s="28" t="s">
        <v>14</v>
      </c>
      <c r="C40" s="29"/>
      <c r="D40" s="29"/>
      <c r="E40" s="29"/>
      <c r="F40" s="30"/>
      <c r="G40" s="13"/>
      <c r="H40" s="10">
        <v>0</v>
      </c>
      <c r="I40" s="11"/>
      <c r="J40" s="11"/>
    </row>
    <row r="41" spans="2:12" x14ac:dyDescent="0.25">
      <c r="B41" s="28" t="s">
        <v>15</v>
      </c>
      <c r="C41" s="29"/>
      <c r="D41" s="29"/>
      <c r="E41" s="29"/>
      <c r="F41" s="30"/>
      <c r="G41" s="13"/>
      <c r="H41" s="10">
        <v>0</v>
      </c>
      <c r="I41" s="11"/>
      <c r="J41" s="11"/>
    </row>
    <row r="42" spans="2:12" x14ac:dyDescent="0.25">
      <c r="B42" s="26" t="s">
        <v>21</v>
      </c>
      <c r="C42" s="26"/>
      <c r="D42" s="26"/>
      <c r="E42" s="26"/>
      <c r="F42" s="26"/>
      <c r="G42" s="17">
        <v>43713</v>
      </c>
      <c r="H42" s="5">
        <f>SUM(H43:H47)</f>
        <v>70377.56</v>
      </c>
      <c r="I42" s="11"/>
      <c r="J42" s="11"/>
    </row>
    <row r="43" spans="2:12" x14ac:dyDescent="0.25">
      <c r="B43" s="28" t="s">
        <v>10</v>
      </c>
      <c r="C43" s="29"/>
      <c r="D43" s="29"/>
      <c r="E43" s="29"/>
      <c r="F43" s="30"/>
      <c r="G43" s="2"/>
      <c r="H43" s="15">
        <v>0</v>
      </c>
      <c r="I43" s="11"/>
      <c r="J43" s="11"/>
    </row>
    <row r="44" spans="2:12" x14ac:dyDescent="0.25">
      <c r="B44" s="28" t="s">
        <v>11</v>
      </c>
      <c r="C44" s="29"/>
      <c r="D44" s="29"/>
      <c r="E44" s="29"/>
      <c r="F44" s="30"/>
      <c r="G44" s="2"/>
      <c r="H44" s="3">
        <f>30691.78+39685.78</f>
        <v>70377.56</v>
      </c>
      <c r="I44" s="11"/>
      <c r="J44" s="11"/>
    </row>
    <row r="45" spans="2:12" x14ac:dyDescent="0.25">
      <c r="B45" s="28" t="s">
        <v>13</v>
      </c>
      <c r="C45" s="29"/>
      <c r="D45" s="29"/>
      <c r="E45" s="29"/>
      <c r="F45" s="30"/>
      <c r="G45" s="2"/>
      <c r="H45" s="3">
        <v>0</v>
      </c>
      <c r="I45" s="11"/>
      <c r="J45" s="11"/>
    </row>
    <row r="46" spans="2:12" x14ac:dyDescent="0.25">
      <c r="B46" s="28" t="s">
        <v>14</v>
      </c>
      <c r="C46" s="29"/>
      <c r="D46" s="29"/>
      <c r="E46" s="29"/>
      <c r="F46" s="30"/>
      <c r="G46" s="2"/>
      <c r="H46" s="3">
        <v>0</v>
      </c>
      <c r="I46" s="11"/>
      <c r="J46" s="11"/>
    </row>
    <row r="47" spans="2:12" x14ac:dyDescent="0.25">
      <c r="B47" s="28" t="s">
        <v>15</v>
      </c>
      <c r="C47" s="29"/>
      <c r="D47" s="29"/>
      <c r="E47" s="29"/>
      <c r="F47" s="30"/>
      <c r="G47" s="2"/>
      <c r="H47" s="3">
        <v>0</v>
      </c>
      <c r="I47" s="11"/>
      <c r="J47" s="11"/>
    </row>
    <row r="48" spans="2:12" x14ac:dyDescent="0.25">
      <c r="B48" s="27" t="s">
        <v>18</v>
      </c>
      <c r="C48" s="27"/>
      <c r="D48" s="27"/>
      <c r="E48" s="27"/>
      <c r="F48" s="27"/>
      <c r="G48" s="18">
        <v>43713</v>
      </c>
      <c r="H48" s="6">
        <f>64441.88+490038.15+20307.49+295.38+39.26+23129.84+1704.35+5432.46-540949.2-0.27+1327.08+10544.92-11872+380049.73+15095.31+219.57+39.66-395404.55+16826.22+60000+123000+12032.47+1361971.18+4871.96+1327.08-1580028.69+504650.28+304.66+20945.1+39.96+890.91+27892.84+7065.11</f>
        <v>626228.13999999978</v>
      </c>
      <c r="I48" s="11"/>
      <c r="J48"/>
      <c r="L48" s="8"/>
    </row>
    <row r="49" spans="2:11" x14ac:dyDescent="0.25">
      <c r="B49" s="23" t="s">
        <v>17</v>
      </c>
      <c r="C49" s="23"/>
      <c r="D49" s="23"/>
      <c r="E49" s="23"/>
      <c r="F49" s="23"/>
      <c r="G49" s="2"/>
      <c r="H49" s="3">
        <f>467380.33+58559.65+890.91+27892.84+7065.11</f>
        <v>561788.84</v>
      </c>
      <c r="I49" s="11"/>
      <c r="J49" s="11"/>
    </row>
    <row r="50" spans="2:11" x14ac:dyDescent="0.25">
      <c r="B50" s="24" t="s">
        <v>4</v>
      </c>
      <c r="C50" s="24"/>
      <c r="D50" s="24"/>
      <c r="E50" s="24"/>
      <c r="F50" s="24"/>
      <c r="G50" s="2"/>
      <c r="H50" s="7">
        <f>H14+H25-H32-H42+H48-H49</f>
        <v>9756649.5200000014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27</v>
      </c>
      <c r="C52" s="22"/>
      <c r="D52" s="22"/>
      <c r="E52" s="22"/>
      <c r="F52" s="22"/>
      <c r="G52" s="9"/>
      <c r="H52" s="20"/>
      <c r="I52" s="11"/>
      <c r="J52" s="11"/>
      <c r="K52" s="8"/>
    </row>
    <row r="54" spans="2:11" x14ac:dyDescent="0.25">
      <c r="B54" s="38" t="s">
        <v>28</v>
      </c>
      <c r="C54" s="39" t="s">
        <v>29</v>
      </c>
      <c r="D54" s="40" t="s">
        <v>30</v>
      </c>
      <c r="E54" s="41">
        <v>194400</v>
      </c>
      <c r="F54" s="41" t="s">
        <v>31</v>
      </c>
    </row>
    <row r="55" spans="2:11" x14ac:dyDescent="0.25">
      <c r="B55" s="38" t="s">
        <v>28</v>
      </c>
      <c r="C55" s="39" t="s">
        <v>29</v>
      </c>
      <c r="D55" s="40" t="s">
        <v>30</v>
      </c>
      <c r="E55" s="41">
        <v>59403.6</v>
      </c>
      <c r="F55" s="41" t="s">
        <v>32</v>
      </c>
    </row>
    <row r="56" spans="2:11" x14ac:dyDescent="0.25">
      <c r="B56" s="38" t="s">
        <v>28</v>
      </c>
      <c r="C56" s="39" t="s">
        <v>33</v>
      </c>
      <c r="D56" s="40" t="s">
        <v>30</v>
      </c>
      <c r="E56" s="41">
        <v>6597.3</v>
      </c>
      <c r="F56" s="41" t="s">
        <v>34</v>
      </c>
    </row>
    <row r="57" spans="2:11" x14ac:dyDescent="0.25">
      <c r="B57" s="38" t="s">
        <v>28</v>
      </c>
      <c r="C57" s="39" t="s">
        <v>33</v>
      </c>
      <c r="D57" s="40" t="s">
        <v>30</v>
      </c>
      <c r="E57" s="41">
        <v>6597.3</v>
      </c>
      <c r="F57" s="41" t="s">
        <v>35</v>
      </c>
    </row>
    <row r="58" spans="2:11" x14ac:dyDescent="0.25">
      <c r="B58" s="38" t="s">
        <v>36</v>
      </c>
      <c r="C58" s="39" t="s">
        <v>37</v>
      </c>
      <c r="D58" s="40" t="s">
        <v>38</v>
      </c>
      <c r="E58" s="41">
        <v>90321.600000000006</v>
      </c>
      <c r="F58" s="38" t="s">
        <v>39</v>
      </c>
    </row>
    <row r="59" spans="2:11" x14ac:dyDescent="0.25">
      <c r="B59" s="38"/>
      <c r="C59" s="43" t="s">
        <v>40</v>
      </c>
      <c r="D59" s="44"/>
      <c r="E59" s="42">
        <f>SUM(E54:E58)</f>
        <v>357319.80000000005</v>
      </c>
      <c r="F59" s="38"/>
    </row>
    <row r="60" spans="2:11" x14ac:dyDescent="0.25">
      <c r="B60" s="38" t="s">
        <v>41</v>
      </c>
      <c r="C60" s="39" t="s">
        <v>42</v>
      </c>
      <c r="D60" s="40" t="s">
        <v>43</v>
      </c>
      <c r="E60" s="41">
        <v>810080.02</v>
      </c>
      <c r="F60" s="38" t="s">
        <v>44</v>
      </c>
    </row>
    <row r="61" spans="2:11" x14ac:dyDescent="0.25">
      <c r="B61" s="38" t="s">
        <v>45</v>
      </c>
      <c r="C61" s="39" t="s">
        <v>46</v>
      </c>
      <c r="D61" s="40" t="s">
        <v>47</v>
      </c>
      <c r="E61" s="41">
        <v>108569.82</v>
      </c>
      <c r="F61" s="38" t="s">
        <v>48</v>
      </c>
    </row>
    <row r="62" spans="2:11" x14ac:dyDescent="0.25">
      <c r="B62" s="38" t="s">
        <v>45</v>
      </c>
      <c r="C62" s="39" t="s">
        <v>49</v>
      </c>
      <c r="D62" s="40" t="s">
        <v>47</v>
      </c>
      <c r="E62" s="41">
        <v>28795.17</v>
      </c>
      <c r="F62" s="38" t="s">
        <v>50</v>
      </c>
    </row>
    <row r="63" spans="2:11" x14ac:dyDescent="0.25">
      <c r="B63" s="38" t="s">
        <v>45</v>
      </c>
      <c r="C63" s="39" t="s">
        <v>49</v>
      </c>
      <c r="D63" s="40" t="s">
        <v>47</v>
      </c>
      <c r="E63" s="41">
        <v>8054.99</v>
      </c>
      <c r="F63" s="38" t="s">
        <v>51</v>
      </c>
    </row>
    <row r="64" spans="2:11" x14ac:dyDescent="0.25">
      <c r="B64" s="38"/>
      <c r="C64" s="43" t="s">
        <v>52</v>
      </c>
      <c r="D64" s="44"/>
      <c r="E64" s="42">
        <f>SUM(E60:E63)</f>
        <v>955500.00000000012</v>
      </c>
      <c r="F64" s="38"/>
    </row>
    <row r="65" spans="2:6" x14ac:dyDescent="0.25">
      <c r="B65" s="38" t="s">
        <v>53</v>
      </c>
      <c r="C65" s="39" t="s">
        <v>54</v>
      </c>
      <c r="D65" s="40" t="s">
        <v>55</v>
      </c>
      <c r="E65" s="41">
        <v>10000.01</v>
      </c>
      <c r="F65" s="38" t="s">
        <v>56</v>
      </c>
    </row>
    <row r="66" spans="2:6" x14ac:dyDescent="0.25">
      <c r="B66" s="38" t="s">
        <v>57</v>
      </c>
      <c r="C66" s="39" t="s">
        <v>58</v>
      </c>
      <c r="D66" s="40" t="s">
        <v>59</v>
      </c>
      <c r="E66" s="41">
        <v>63853.73</v>
      </c>
      <c r="F66" s="38" t="s">
        <v>60</v>
      </c>
    </row>
    <row r="67" spans="2:6" x14ac:dyDescent="0.25">
      <c r="B67" s="38" t="s">
        <v>61</v>
      </c>
      <c r="C67" s="39" t="s">
        <v>62</v>
      </c>
      <c r="D67" s="40" t="s">
        <v>63</v>
      </c>
      <c r="E67" s="41">
        <v>20000</v>
      </c>
      <c r="F67" s="38" t="s">
        <v>64</v>
      </c>
    </row>
    <row r="68" spans="2:6" x14ac:dyDescent="0.25">
      <c r="B68" s="38" t="s">
        <v>61</v>
      </c>
      <c r="C68" s="39" t="s">
        <v>62</v>
      </c>
      <c r="D68" s="40" t="s">
        <v>63</v>
      </c>
      <c r="E68" s="41">
        <v>20000</v>
      </c>
      <c r="F68" s="38" t="s">
        <v>65</v>
      </c>
    </row>
    <row r="69" spans="2:6" x14ac:dyDescent="0.25">
      <c r="B69" s="38" t="s">
        <v>66</v>
      </c>
      <c r="C69" s="39" t="s">
        <v>67</v>
      </c>
      <c r="D69" s="40" t="s">
        <v>68</v>
      </c>
      <c r="E69" s="41">
        <v>7000</v>
      </c>
      <c r="F69" s="38" t="s">
        <v>69</v>
      </c>
    </row>
    <row r="70" spans="2:6" x14ac:dyDescent="0.25">
      <c r="B70" s="38" t="s">
        <v>66</v>
      </c>
      <c r="C70" s="39" t="s">
        <v>67</v>
      </c>
      <c r="D70" s="40" t="s">
        <v>68</v>
      </c>
      <c r="E70" s="41">
        <v>1800</v>
      </c>
      <c r="F70" s="38" t="s">
        <v>70</v>
      </c>
    </row>
    <row r="71" spans="2:6" x14ac:dyDescent="0.25">
      <c r="B71" s="38" t="s">
        <v>66</v>
      </c>
      <c r="C71" s="39" t="s">
        <v>67</v>
      </c>
      <c r="D71" s="40" t="s">
        <v>68</v>
      </c>
      <c r="E71" s="41">
        <v>7000</v>
      </c>
      <c r="F71" s="38" t="s">
        <v>71</v>
      </c>
    </row>
    <row r="72" spans="2:6" x14ac:dyDescent="0.25">
      <c r="B72" s="38" t="s">
        <v>66</v>
      </c>
      <c r="C72" s="39" t="s">
        <v>67</v>
      </c>
      <c r="D72" s="40" t="s">
        <v>68</v>
      </c>
      <c r="E72" s="41">
        <v>3500</v>
      </c>
      <c r="F72" s="38" t="s">
        <v>72</v>
      </c>
    </row>
    <row r="73" spans="2:6" x14ac:dyDescent="0.25">
      <c r="B73" s="38" t="s">
        <v>66</v>
      </c>
      <c r="C73" s="39" t="s">
        <v>67</v>
      </c>
      <c r="D73" s="40" t="s">
        <v>68</v>
      </c>
      <c r="E73" s="41">
        <v>9000</v>
      </c>
      <c r="F73" s="38" t="s">
        <v>73</v>
      </c>
    </row>
    <row r="74" spans="2:6" x14ac:dyDescent="0.25">
      <c r="B74" s="38" t="s">
        <v>66</v>
      </c>
      <c r="C74" s="39" t="s">
        <v>67</v>
      </c>
      <c r="D74" s="40" t="s">
        <v>68</v>
      </c>
      <c r="E74" s="41">
        <v>3500</v>
      </c>
      <c r="F74" s="38" t="s">
        <v>74</v>
      </c>
    </row>
    <row r="75" spans="2:6" x14ac:dyDescent="0.25">
      <c r="B75" s="38" t="s">
        <v>61</v>
      </c>
      <c r="C75" s="39" t="s">
        <v>75</v>
      </c>
      <c r="D75" s="40" t="s">
        <v>63</v>
      </c>
      <c r="E75" s="41">
        <v>20000</v>
      </c>
      <c r="F75" s="38" t="s">
        <v>76</v>
      </c>
    </row>
    <row r="76" spans="2:6" x14ac:dyDescent="0.25">
      <c r="B76" s="38" t="s">
        <v>77</v>
      </c>
      <c r="C76" s="39" t="s">
        <v>78</v>
      </c>
      <c r="D76" s="40" t="s">
        <v>79</v>
      </c>
      <c r="E76" s="41">
        <v>24900</v>
      </c>
      <c r="F76" s="38" t="s">
        <v>80</v>
      </c>
    </row>
    <row r="77" spans="2:6" x14ac:dyDescent="0.25">
      <c r="B77" s="38" t="s">
        <v>81</v>
      </c>
      <c r="C77" s="39" t="s">
        <v>82</v>
      </c>
      <c r="D77" s="40" t="s">
        <v>83</v>
      </c>
      <c r="E77" s="41">
        <v>12600</v>
      </c>
      <c r="F77" s="38" t="s">
        <v>84</v>
      </c>
    </row>
    <row r="78" spans="2:6" x14ac:dyDescent="0.25">
      <c r="B78" s="38"/>
      <c r="C78" s="43" t="s">
        <v>85</v>
      </c>
      <c r="D78" s="44"/>
      <c r="E78" s="42">
        <f>SUM(E65:E77)</f>
        <v>203153.74</v>
      </c>
      <c r="F78" s="38"/>
    </row>
  </sheetData>
  <mergeCells count="49">
    <mergeCell ref="C59:D59"/>
    <mergeCell ref="C64:D64"/>
    <mergeCell ref="C78:D78"/>
    <mergeCell ref="B40:F40"/>
    <mergeCell ref="B41:F41"/>
    <mergeCell ref="B43:F43"/>
    <mergeCell ref="C2:G2"/>
    <mergeCell ref="B4:D4"/>
    <mergeCell ref="B5:D5"/>
    <mergeCell ref="B6:D6"/>
    <mergeCell ref="C8:G8"/>
    <mergeCell ref="B20:F20"/>
    <mergeCell ref="B21:F21"/>
    <mergeCell ref="B22:F22"/>
    <mergeCell ref="B11:F11"/>
    <mergeCell ref="B15:F15"/>
    <mergeCell ref="B16:F16"/>
    <mergeCell ref="B27:F27"/>
    <mergeCell ref="B18:F18"/>
    <mergeCell ref="B34:F34"/>
    <mergeCell ref="B35:F35"/>
    <mergeCell ref="B36:F36"/>
    <mergeCell ref="B31:F31"/>
    <mergeCell ref="B28:F28"/>
    <mergeCell ref="B29:F29"/>
    <mergeCell ref="B30:F30"/>
    <mergeCell ref="B33:F33"/>
    <mergeCell ref="B32:F32"/>
    <mergeCell ref="K11:O11"/>
    <mergeCell ref="B13:F13"/>
    <mergeCell ref="B12:F12"/>
    <mergeCell ref="B14:F14"/>
    <mergeCell ref="B17:F17"/>
    <mergeCell ref="B49:F49"/>
    <mergeCell ref="B50:F50"/>
    <mergeCell ref="B25:F25"/>
    <mergeCell ref="B19:F19"/>
    <mergeCell ref="B42:F42"/>
    <mergeCell ref="B37:F37"/>
    <mergeCell ref="B24:F24"/>
    <mergeCell ref="B48:F48"/>
    <mergeCell ref="B23:F23"/>
    <mergeCell ref="B26:F26"/>
    <mergeCell ref="B45:F45"/>
    <mergeCell ref="B46:F46"/>
    <mergeCell ref="B47:F47"/>
    <mergeCell ref="B38:F38"/>
    <mergeCell ref="B44:F44"/>
    <mergeCell ref="B39:F39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2019-08-28T12:01:02Z</cp:lastPrinted>
  <dcterms:created xsi:type="dcterms:W3CDTF">2018-11-15T09:32:50Z</dcterms:created>
  <dcterms:modified xsi:type="dcterms:W3CDTF">2019-09-06T13:00:34Z</dcterms:modified>
</cp:coreProperties>
</file>